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FIN_SRV_FILE\Users\333a\For_all\Межбюджетка 2020-2022\Методики 2020-2022\2. Субвенции\19.Субвенция на возмещ.недопол.доходов\"/>
    </mc:Choice>
  </mc:AlternateContent>
  <bookViews>
    <workbookView xWindow="0" yWindow="0" windowWidth="24240" windowHeight="12435"/>
  </bookViews>
  <sheets>
    <sheet name="2020-2022 гг." sheetId="1" r:id="rId1"/>
  </sheets>
  <definedNames>
    <definedName name="_xlnm.Print_Area" localSheetId="0">'2020-2022 гг.'!$A$1:$J$30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" i="1" l="1"/>
  <c r="B4" i="1" s="1"/>
  <c r="F4" i="1"/>
  <c r="G4" i="1"/>
  <c r="D4" i="1" s="1"/>
  <c r="E5" i="1"/>
  <c r="B5" i="1" s="1"/>
  <c r="F5" i="1"/>
  <c r="G5" i="1"/>
  <c r="D5" i="1" s="1"/>
  <c r="E6" i="1"/>
  <c r="B6" i="1" s="1"/>
  <c r="F6" i="1"/>
  <c r="G6" i="1"/>
  <c r="D6" i="1" s="1"/>
  <c r="D7" i="1"/>
  <c r="E7" i="1"/>
  <c r="B7" i="1" s="1"/>
  <c r="F7" i="1"/>
  <c r="C7" i="1" s="1"/>
  <c r="G7" i="1"/>
  <c r="E8" i="1"/>
  <c r="B8" i="1" s="1"/>
  <c r="F8" i="1"/>
  <c r="G8" i="1"/>
  <c r="D8" i="1" s="1"/>
  <c r="E9" i="1"/>
  <c r="B9" i="1" s="1"/>
  <c r="F9" i="1"/>
  <c r="G9" i="1"/>
  <c r="D9" i="1" s="1"/>
  <c r="B10" i="1"/>
  <c r="C10" i="1"/>
  <c r="D10" i="1"/>
  <c r="B11" i="1"/>
  <c r="C11" i="1"/>
  <c r="D11" i="1"/>
  <c r="B12" i="1"/>
  <c r="C12" i="1"/>
  <c r="D12" i="1"/>
  <c r="B13" i="1"/>
  <c r="C13" i="1"/>
  <c r="D13" i="1"/>
  <c r="B14" i="1"/>
  <c r="C14" i="1"/>
  <c r="D14" i="1"/>
  <c r="B15" i="1"/>
  <c r="C15" i="1"/>
  <c r="D15" i="1"/>
  <c r="E16" i="1"/>
  <c r="B16" i="1" s="1"/>
  <c r="F16" i="1"/>
  <c r="C16" i="1" s="1"/>
  <c r="G16" i="1"/>
  <c r="E17" i="1"/>
  <c r="B17" i="1" s="1"/>
  <c r="F17" i="1"/>
  <c r="C17" i="1" s="1"/>
  <c r="G17" i="1"/>
  <c r="D17" i="1" s="1"/>
  <c r="E18" i="1"/>
  <c r="B18" i="1" s="1"/>
  <c r="F18" i="1"/>
  <c r="C18" i="1" s="1"/>
  <c r="G18" i="1"/>
  <c r="D18" i="1" s="1"/>
  <c r="E19" i="1"/>
  <c r="B19" i="1" s="1"/>
  <c r="F19" i="1"/>
  <c r="C19" i="1" s="1"/>
  <c r="G19" i="1"/>
  <c r="D19" i="1" s="1"/>
  <c r="E20" i="1"/>
  <c r="B20" i="1" s="1"/>
  <c r="F20" i="1"/>
  <c r="C20" i="1" s="1"/>
  <c r="G20" i="1"/>
  <c r="D20" i="1" s="1"/>
  <c r="E21" i="1"/>
  <c r="B21" i="1" s="1"/>
  <c r="F21" i="1"/>
  <c r="C21" i="1" s="1"/>
  <c r="G21" i="1"/>
  <c r="D21" i="1" s="1"/>
  <c r="E22" i="1"/>
  <c r="B22" i="1" s="1"/>
  <c r="F22" i="1"/>
  <c r="C22" i="1" s="1"/>
  <c r="G22" i="1"/>
  <c r="D22" i="1" s="1"/>
  <c r="E23" i="1"/>
  <c r="B23" i="1" s="1"/>
  <c r="F23" i="1"/>
  <c r="C23" i="1" s="1"/>
  <c r="G23" i="1"/>
  <c r="D23" i="1" s="1"/>
  <c r="B24" i="1"/>
  <c r="C24" i="1"/>
  <c r="D24" i="1"/>
  <c r="B25" i="1"/>
  <c r="C25" i="1"/>
  <c r="D25" i="1"/>
  <c r="H26" i="1"/>
  <c r="I26" i="1"/>
  <c r="J26" i="1"/>
  <c r="E26" i="1" l="1"/>
  <c r="G26" i="1"/>
  <c r="B26" i="1"/>
  <c r="D16" i="1"/>
  <c r="D26" i="1" s="1"/>
  <c r="C5" i="1"/>
  <c r="F26" i="1"/>
  <c r="C8" i="1"/>
  <c r="C4" i="1"/>
  <c r="C9" i="1"/>
  <c r="C6" i="1"/>
  <c r="C26" i="1" l="1"/>
</calcChain>
</file>

<file path=xl/sharedStrings.xml><?xml version="1.0" encoding="utf-8"?>
<sst xmlns="http://schemas.openxmlformats.org/spreadsheetml/2006/main" count="28" uniqueCount="28">
  <si>
    <t>Нефтеюганский</t>
  </si>
  <si>
    <t>Нижневартовский</t>
  </si>
  <si>
    <t xml:space="preserve">Ханты-Мансийский </t>
  </si>
  <si>
    <t>Советский</t>
  </si>
  <si>
    <t xml:space="preserve">Сургутский </t>
  </si>
  <si>
    <t xml:space="preserve">Октябрьский </t>
  </si>
  <si>
    <t>Кондинский</t>
  </si>
  <si>
    <t>Березовский</t>
  </si>
  <si>
    <t>Белоярский</t>
  </si>
  <si>
    <t>Югорск</t>
  </si>
  <si>
    <t>Покачи</t>
  </si>
  <si>
    <t>Пыть-Ях</t>
  </si>
  <si>
    <t>Нягань</t>
  </si>
  <si>
    <t>Лангепас</t>
  </si>
  <si>
    <t>Радужный</t>
  </si>
  <si>
    <t>Когалым</t>
  </si>
  <si>
    <t>Урай</t>
  </si>
  <si>
    <t>Мегион</t>
  </si>
  <si>
    <t>Нижневартовск</t>
  </si>
  <si>
    <t>Ханты-Мансийск</t>
  </si>
  <si>
    <t>Сургут</t>
  </si>
  <si>
    <t>Нефтеюганск</t>
  </si>
  <si>
    <t>4.1.2 Предоставление субвениции на возмещение недополученных доходов организациям, осуществляющим реализацию электрической энергии населению и приравненным к ним категориям потребителей в зоне децентрализованного электроснабжения автономного округа по социально ориентированным тарифам</t>
  </si>
  <si>
    <t>4.1 Предоставление субвенции на возмещение недополученных доходов организациям, осуществляющим реализацию электрической энергии населению и приравненным к нему категориям потребителей в зоне децентрализованного электроснабжения Ханты-Мансийского автономного округа - Югры по социально ориентированным тарифам и сжиженного газа по социально ориентированным розничным ценам</t>
  </si>
  <si>
    <t>Всего:</t>
  </si>
  <si>
    <t>Муниципальные образования</t>
  </si>
  <si>
    <r>
      <t xml:space="preserve">4.1.1 Предоставление субвенции на возмещение недополученных доходов организациям, осуществляющим реализацию населению сжиженного газа по социально-ориентированным розничным ценам </t>
    </r>
    <r>
      <rPr>
        <u/>
        <sz val="11"/>
        <color theme="1"/>
        <rFont val="Times New Roman"/>
        <family val="1"/>
        <charset val="204"/>
      </rPr>
      <t>(в том числе администрирование: 2,6 тыс.руб. по каждому МО)</t>
    </r>
  </si>
  <si>
    <t>Распределение субвенций бюджетам муниципальных районов и городских округов на 2020-2022 годы на возмещение недополученных доходов организациям, осуществляющим реализацию электрической энергии населению и приравненным к нему категориям потребителей в зоне децентрализованного электроснабжения Ханты-Мансийского автономного округа – Югры по социально ориентированным тарифам и сжиженного газа по социально ориентированным розничным ценам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</si>
</sst>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0" x14ac:knownFonts="1">
    <font>
      <sz val="11"/>
      <color theme="1"/>
      <name val="Calibri"/>
      <family val="2"/>
      <charset val="204"/>
      <scheme val="minor"/>
    </font>
    <font>
      <sz val="24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2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u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23">
    <xf numFmtId="0" fontId="0" fillId="0" borderId="0" xfId="0"/>
    <xf numFmtId="0" fontId="1" fillId="0" borderId="0" xfId="0" applyFont="1"/>
    <xf numFmtId="0" fontId="4" fillId="0" borderId="0" xfId="0" applyFont="1"/>
    <xf numFmtId="0" fontId="4" fillId="0" borderId="0" xfId="0" applyFont="1" applyFill="1"/>
    <xf numFmtId="164" fontId="5" fillId="0" borderId="0" xfId="0" applyNumberFormat="1" applyFont="1" applyAlignment="1">
      <alignment vertical="center"/>
    </xf>
    <xf numFmtId="164" fontId="5" fillId="2" borderId="0" xfId="0" applyNumberFormat="1" applyFont="1" applyFill="1" applyAlignment="1">
      <alignment vertical="center"/>
    </xf>
    <xf numFmtId="0" fontId="5" fillId="0" borderId="0" xfId="0" applyFont="1" applyAlignment="1">
      <alignment vertical="center"/>
    </xf>
    <xf numFmtId="164" fontId="7" fillId="0" borderId="1" xfId="0" applyNumberFormat="1" applyFont="1" applyFill="1" applyBorder="1" applyAlignment="1">
      <alignment horizontal="right" vertical="center"/>
    </xf>
    <xf numFmtId="164" fontId="7" fillId="0" borderId="1" xfId="1" applyNumberFormat="1" applyFont="1" applyFill="1" applyBorder="1" applyAlignment="1">
      <alignment horizontal="right" vertical="center"/>
    </xf>
    <xf numFmtId="164" fontId="6" fillId="0" borderId="1" xfId="0" applyNumberFormat="1" applyFont="1" applyFill="1" applyBorder="1" applyAlignment="1">
      <alignment horizontal="right" vertical="center"/>
    </xf>
    <xf numFmtId="0" fontId="3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/>
    </xf>
    <xf numFmtId="2" fontId="7" fillId="0" borderId="1" xfId="1" applyNumberFormat="1" applyFont="1" applyFill="1" applyBorder="1" applyAlignment="1">
      <alignment vertical="center" wrapText="1"/>
    </xf>
    <xf numFmtId="2" fontId="8" fillId="0" borderId="1" xfId="1" applyNumberFormat="1" applyFont="1" applyFill="1" applyBorder="1" applyAlignment="1">
      <alignment vertical="center" wrapText="1"/>
    </xf>
    <xf numFmtId="2" fontId="8" fillId="0" borderId="1" xfId="1" applyNumberFormat="1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vertical="center"/>
    </xf>
    <xf numFmtId="2" fontId="7" fillId="0" borderId="1" xfId="1" applyNumberFormat="1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8"/>
  <sheetViews>
    <sheetView tabSelected="1" zoomScale="90" zoomScaleNormal="90" zoomScaleSheetLayoutView="40" workbookViewId="0">
      <selection activeCell="N2" sqref="N2"/>
    </sheetView>
  </sheetViews>
  <sheetFormatPr defaultRowHeight="15" x14ac:dyDescent="0.25"/>
  <cols>
    <col min="1" max="1" width="22.85546875" customWidth="1"/>
    <col min="2" max="2" width="17.5703125" customWidth="1"/>
    <col min="3" max="3" width="18.140625" customWidth="1"/>
    <col min="4" max="4" width="17.42578125" customWidth="1"/>
    <col min="5" max="5" width="17" customWidth="1"/>
    <col min="6" max="6" width="16.7109375" customWidth="1"/>
    <col min="7" max="7" width="18.85546875" customWidth="1"/>
    <col min="8" max="8" width="17" customWidth="1"/>
    <col min="9" max="9" width="18.42578125" customWidth="1"/>
    <col min="10" max="10" width="16.5703125" customWidth="1"/>
  </cols>
  <sheetData>
    <row r="1" spans="1:10" ht="75" customHeight="1" x14ac:dyDescent="0.25">
      <c r="A1" s="20" t="s">
        <v>27</v>
      </c>
      <c r="B1" s="20"/>
      <c r="C1" s="20"/>
      <c r="D1" s="20"/>
      <c r="E1" s="20"/>
      <c r="F1" s="20"/>
      <c r="G1" s="20"/>
      <c r="H1" s="20"/>
      <c r="I1" s="20"/>
      <c r="J1" s="20"/>
    </row>
    <row r="2" spans="1:10" ht="132.75" customHeight="1" x14ac:dyDescent="0.25">
      <c r="A2" s="18" t="s">
        <v>25</v>
      </c>
      <c r="B2" s="21" t="s">
        <v>23</v>
      </c>
      <c r="C2" s="21"/>
      <c r="D2" s="21"/>
      <c r="E2" s="21" t="s">
        <v>26</v>
      </c>
      <c r="F2" s="21"/>
      <c r="G2" s="21"/>
      <c r="H2" s="22" t="s">
        <v>22</v>
      </c>
      <c r="I2" s="22"/>
      <c r="J2" s="22"/>
    </row>
    <row r="3" spans="1:10" ht="25.5" customHeight="1" x14ac:dyDescent="0.25">
      <c r="A3" s="19"/>
      <c r="B3" s="10">
        <v>2020</v>
      </c>
      <c r="C3" s="10">
        <v>2021</v>
      </c>
      <c r="D3" s="10">
        <v>2022</v>
      </c>
      <c r="E3" s="10">
        <v>2020</v>
      </c>
      <c r="F3" s="10">
        <v>2021</v>
      </c>
      <c r="G3" s="10">
        <v>2022</v>
      </c>
      <c r="H3" s="10">
        <v>2020</v>
      </c>
      <c r="I3" s="10">
        <v>2021</v>
      </c>
      <c r="J3" s="10">
        <v>2022</v>
      </c>
    </row>
    <row r="4" spans="1:10" ht="15.75" x14ac:dyDescent="0.25">
      <c r="A4" s="12" t="s">
        <v>21</v>
      </c>
      <c r="B4" s="8">
        <f t="shared" ref="B4:B25" si="0">E4+H4</f>
        <v>426.8</v>
      </c>
      <c r="C4" s="8">
        <f t="shared" ref="C4:C25" si="1">F4+I4</f>
        <v>439.6</v>
      </c>
      <c r="D4" s="8">
        <f t="shared" ref="D4:D25" si="2">G4+J4</f>
        <v>452.70000000000005</v>
      </c>
      <c r="E4" s="7">
        <f>424.2+2.6</f>
        <v>426.8</v>
      </c>
      <c r="F4" s="7">
        <f>437+2.6</f>
        <v>439.6</v>
      </c>
      <c r="G4" s="7">
        <f>450.1+2.6</f>
        <v>452.70000000000005</v>
      </c>
      <c r="H4" s="8">
        <v>0</v>
      </c>
      <c r="I4" s="8">
        <v>0</v>
      </c>
      <c r="J4" s="8">
        <v>0</v>
      </c>
    </row>
    <row r="5" spans="1:10" ht="15.75" x14ac:dyDescent="0.25">
      <c r="A5" s="13" t="s">
        <v>20</v>
      </c>
      <c r="B5" s="8">
        <f t="shared" si="0"/>
        <v>5563.9000000000005</v>
      </c>
      <c r="C5" s="8">
        <f t="shared" si="1"/>
        <v>5730.8</v>
      </c>
      <c r="D5" s="8">
        <f t="shared" si="2"/>
        <v>5902.6</v>
      </c>
      <c r="E5" s="7">
        <f>5561.3+2.6</f>
        <v>5563.9000000000005</v>
      </c>
      <c r="F5" s="7">
        <f>5728.2+2.6</f>
        <v>5730.8</v>
      </c>
      <c r="G5" s="7">
        <f>5900+2.6</f>
        <v>5902.6</v>
      </c>
      <c r="H5" s="8">
        <v>0</v>
      </c>
      <c r="I5" s="8">
        <v>0</v>
      </c>
      <c r="J5" s="8">
        <v>0</v>
      </c>
    </row>
    <row r="6" spans="1:10" ht="15.75" x14ac:dyDescent="0.25">
      <c r="A6" s="13" t="s">
        <v>19</v>
      </c>
      <c r="B6" s="8">
        <f t="shared" si="0"/>
        <v>33116.699999999997</v>
      </c>
      <c r="C6" s="8">
        <f t="shared" si="1"/>
        <v>34110.199999999997</v>
      </c>
      <c r="D6" s="8">
        <f t="shared" si="2"/>
        <v>35133.199999999997</v>
      </c>
      <c r="E6" s="7">
        <f>33114.1+2.6</f>
        <v>33116.699999999997</v>
      </c>
      <c r="F6" s="7">
        <f>34107.6+2.6</f>
        <v>34110.199999999997</v>
      </c>
      <c r="G6" s="7">
        <f>35130.6+2.6</f>
        <v>35133.199999999997</v>
      </c>
      <c r="H6" s="8">
        <v>0</v>
      </c>
      <c r="I6" s="8">
        <v>0</v>
      </c>
      <c r="J6" s="8">
        <v>0</v>
      </c>
    </row>
    <row r="7" spans="1:10" ht="15.75" x14ac:dyDescent="0.25">
      <c r="A7" s="12" t="s">
        <v>18</v>
      </c>
      <c r="B7" s="8">
        <f t="shared" si="0"/>
        <v>2301.7999999999997</v>
      </c>
      <c r="C7" s="8">
        <f t="shared" si="1"/>
        <v>2370.6999999999998</v>
      </c>
      <c r="D7" s="8">
        <f t="shared" si="2"/>
        <v>2441.7999999999997</v>
      </c>
      <c r="E7" s="7">
        <f>2299.2+2.6</f>
        <v>2301.7999999999997</v>
      </c>
      <c r="F7" s="7">
        <f>2368.1+2.6</f>
        <v>2370.6999999999998</v>
      </c>
      <c r="G7" s="7">
        <f>2439.2+2.6</f>
        <v>2441.7999999999997</v>
      </c>
      <c r="H7" s="8">
        <v>0</v>
      </c>
      <c r="I7" s="8">
        <v>0</v>
      </c>
      <c r="J7" s="8">
        <v>0</v>
      </c>
    </row>
    <row r="8" spans="1:10" ht="15.75" x14ac:dyDescent="0.25">
      <c r="A8" s="14" t="s">
        <v>17</v>
      </c>
      <c r="B8" s="8">
        <f t="shared" si="0"/>
        <v>5711.6</v>
      </c>
      <c r="C8" s="8">
        <f t="shared" si="1"/>
        <v>5882.9000000000005</v>
      </c>
      <c r="D8" s="8">
        <f t="shared" si="2"/>
        <v>6059.6</v>
      </c>
      <c r="E8" s="7">
        <f>5709+2.6</f>
        <v>5711.6</v>
      </c>
      <c r="F8" s="7">
        <f>5880.3+2.6</f>
        <v>5882.9000000000005</v>
      </c>
      <c r="G8" s="7">
        <f>6057+2.6</f>
        <v>6059.6</v>
      </c>
      <c r="H8" s="8">
        <v>0</v>
      </c>
      <c r="I8" s="8">
        <v>0</v>
      </c>
      <c r="J8" s="8">
        <v>0</v>
      </c>
    </row>
    <row r="9" spans="1:10" ht="15.75" x14ac:dyDescent="0.25">
      <c r="A9" s="14" t="s">
        <v>16</v>
      </c>
      <c r="B9" s="8">
        <f t="shared" si="0"/>
        <v>2949.2999999999997</v>
      </c>
      <c r="C9" s="8">
        <f t="shared" si="1"/>
        <v>3037.7</v>
      </c>
      <c r="D9" s="8">
        <f t="shared" si="2"/>
        <v>3128.7999999999997</v>
      </c>
      <c r="E9" s="7">
        <f>2946.7+2.6</f>
        <v>2949.2999999999997</v>
      </c>
      <c r="F9" s="7">
        <f>3035.1+2.6</f>
        <v>3037.7</v>
      </c>
      <c r="G9" s="7">
        <f>3126.2+2.6</f>
        <v>3128.7999999999997</v>
      </c>
      <c r="H9" s="8">
        <v>0</v>
      </c>
      <c r="I9" s="8">
        <v>0</v>
      </c>
      <c r="J9" s="8">
        <v>0</v>
      </c>
    </row>
    <row r="10" spans="1:10" ht="15.75" x14ac:dyDescent="0.25">
      <c r="A10" s="12" t="s">
        <v>15</v>
      </c>
      <c r="B10" s="8">
        <f t="shared" si="0"/>
        <v>0</v>
      </c>
      <c r="C10" s="8">
        <f t="shared" si="1"/>
        <v>0</v>
      </c>
      <c r="D10" s="8">
        <f t="shared" si="2"/>
        <v>0</v>
      </c>
      <c r="E10" s="7">
        <v>0</v>
      </c>
      <c r="F10" s="7">
        <v>0</v>
      </c>
      <c r="G10" s="7">
        <v>0</v>
      </c>
      <c r="H10" s="8">
        <v>0</v>
      </c>
      <c r="I10" s="8">
        <v>0</v>
      </c>
      <c r="J10" s="8">
        <v>0</v>
      </c>
    </row>
    <row r="11" spans="1:10" ht="15.75" x14ac:dyDescent="0.25">
      <c r="A11" s="13" t="s">
        <v>14</v>
      </c>
      <c r="B11" s="8">
        <f t="shared" si="0"/>
        <v>0</v>
      </c>
      <c r="C11" s="8">
        <f t="shared" si="1"/>
        <v>0</v>
      </c>
      <c r="D11" s="8">
        <f t="shared" si="2"/>
        <v>0</v>
      </c>
      <c r="E11" s="7">
        <v>0</v>
      </c>
      <c r="F11" s="7">
        <v>0</v>
      </c>
      <c r="G11" s="7">
        <v>0</v>
      </c>
      <c r="H11" s="8">
        <v>0</v>
      </c>
      <c r="I11" s="8">
        <v>0</v>
      </c>
      <c r="J11" s="8">
        <v>0</v>
      </c>
    </row>
    <row r="12" spans="1:10" ht="15.75" x14ac:dyDescent="0.25">
      <c r="A12" s="12" t="s">
        <v>13</v>
      </c>
      <c r="B12" s="8">
        <f t="shared" si="0"/>
        <v>0</v>
      </c>
      <c r="C12" s="8">
        <f t="shared" si="1"/>
        <v>0</v>
      </c>
      <c r="D12" s="8">
        <f t="shared" si="2"/>
        <v>0</v>
      </c>
      <c r="E12" s="7">
        <v>0</v>
      </c>
      <c r="F12" s="7">
        <v>0</v>
      </c>
      <c r="G12" s="7">
        <v>0</v>
      </c>
      <c r="H12" s="8">
        <v>0</v>
      </c>
      <c r="I12" s="8">
        <v>0</v>
      </c>
      <c r="J12" s="8">
        <v>0</v>
      </c>
    </row>
    <row r="13" spans="1:10" ht="15.75" x14ac:dyDescent="0.25">
      <c r="A13" s="15" t="s">
        <v>12</v>
      </c>
      <c r="B13" s="8">
        <f t="shared" si="0"/>
        <v>0</v>
      </c>
      <c r="C13" s="8">
        <f t="shared" si="1"/>
        <v>0</v>
      </c>
      <c r="D13" s="8">
        <f t="shared" si="2"/>
        <v>0</v>
      </c>
      <c r="E13" s="7">
        <v>0</v>
      </c>
      <c r="F13" s="7">
        <v>0</v>
      </c>
      <c r="G13" s="7">
        <v>0</v>
      </c>
      <c r="H13" s="8">
        <v>0</v>
      </c>
      <c r="I13" s="8">
        <v>0</v>
      </c>
      <c r="J13" s="8">
        <v>0</v>
      </c>
    </row>
    <row r="14" spans="1:10" ht="15.75" x14ac:dyDescent="0.25">
      <c r="A14" s="13" t="s">
        <v>11</v>
      </c>
      <c r="B14" s="8">
        <f t="shared" si="0"/>
        <v>0</v>
      </c>
      <c r="C14" s="8">
        <f t="shared" si="1"/>
        <v>0</v>
      </c>
      <c r="D14" s="8">
        <f t="shared" si="2"/>
        <v>0</v>
      </c>
      <c r="E14" s="7">
        <v>0</v>
      </c>
      <c r="F14" s="7">
        <v>0</v>
      </c>
      <c r="G14" s="7">
        <v>0</v>
      </c>
      <c r="H14" s="8">
        <v>0</v>
      </c>
      <c r="I14" s="8">
        <v>0</v>
      </c>
      <c r="J14" s="8">
        <v>0</v>
      </c>
    </row>
    <row r="15" spans="1:10" ht="15.75" x14ac:dyDescent="0.25">
      <c r="A15" s="13" t="s">
        <v>10</v>
      </c>
      <c r="B15" s="8">
        <f t="shared" si="0"/>
        <v>0</v>
      </c>
      <c r="C15" s="8">
        <f t="shared" si="1"/>
        <v>0</v>
      </c>
      <c r="D15" s="8">
        <f t="shared" si="2"/>
        <v>0</v>
      </c>
      <c r="E15" s="7">
        <v>0</v>
      </c>
      <c r="F15" s="7">
        <v>0</v>
      </c>
      <c r="G15" s="7">
        <v>0</v>
      </c>
      <c r="H15" s="8">
        <v>0</v>
      </c>
      <c r="I15" s="8">
        <v>0</v>
      </c>
      <c r="J15" s="8">
        <v>0</v>
      </c>
    </row>
    <row r="16" spans="1:10" ht="15.75" x14ac:dyDescent="0.25">
      <c r="A16" s="13" t="s">
        <v>9</v>
      </c>
      <c r="B16" s="8">
        <f t="shared" si="0"/>
        <v>1073.6999999999998</v>
      </c>
      <c r="C16" s="8">
        <f t="shared" si="1"/>
        <v>1105.8999999999999</v>
      </c>
      <c r="D16" s="8">
        <f t="shared" si="2"/>
        <v>1139</v>
      </c>
      <c r="E16" s="7">
        <f>1071.1+2.6</f>
        <v>1073.6999999999998</v>
      </c>
      <c r="F16" s="7">
        <f>1103.3+2.6</f>
        <v>1105.8999999999999</v>
      </c>
      <c r="G16" s="7">
        <f>1136.4+2.6</f>
        <v>1139</v>
      </c>
      <c r="H16" s="8">
        <v>0</v>
      </c>
      <c r="I16" s="8">
        <v>0</v>
      </c>
      <c r="J16" s="8">
        <v>0</v>
      </c>
    </row>
    <row r="17" spans="1:10" ht="15.75" x14ac:dyDescent="0.25">
      <c r="A17" s="12" t="s">
        <v>8</v>
      </c>
      <c r="B17" s="8">
        <f t="shared" si="0"/>
        <v>25582.899999999998</v>
      </c>
      <c r="C17" s="8">
        <f t="shared" si="1"/>
        <v>26618.2</v>
      </c>
      <c r="D17" s="8">
        <f t="shared" si="2"/>
        <v>27666.3</v>
      </c>
      <c r="E17" s="7">
        <f>98.7+2.6</f>
        <v>101.3</v>
      </c>
      <c r="F17" s="7">
        <f>101.6+2.6</f>
        <v>104.19999999999999</v>
      </c>
      <c r="G17" s="7">
        <f>104.7+2.6</f>
        <v>107.3</v>
      </c>
      <c r="H17" s="7">
        <v>25481.599999999999</v>
      </c>
      <c r="I17" s="7">
        <v>26514</v>
      </c>
      <c r="J17" s="7">
        <v>27559</v>
      </c>
    </row>
    <row r="18" spans="1:10" ht="15.75" x14ac:dyDescent="0.25">
      <c r="A18" s="13" t="s">
        <v>7</v>
      </c>
      <c r="B18" s="8">
        <f t="shared" si="0"/>
        <v>369854.2</v>
      </c>
      <c r="C18" s="8">
        <f t="shared" si="1"/>
        <v>384808.10000000003</v>
      </c>
      <c r="D18" s="8">
        <f t="shared" si="2"/>
        <v>390469.7</v>
      </c>
      <c r="E18" s="7">
        <f>16736.6+2.6</f>
        <v>16739.199999999997</v>
      </c>
      <c r="F18" s="7">
        <f>17238.8+2.6</f>
        <v>17241.399999999998</v>
      </c>
      <c r="G18" s="7">
        <f>17755.9+2.6</f>
        <v>17758.5</v>
      </c>
      <c r="H18" s="7">
        <v>353115</v>
      </c>
      <c r="I18" s="7">
        <v>367566.7</v>
      </c>
      <c r="J18" s="7">
        <v>372711.2</v>
      </c>
    </row>
    <row r="19" spans="1:10" ht="15.75" x14ac:dyDescent="0.25">
      <c r="A19" s="13" t="s">
        <v>6</v>
      </c>
      <c r="B19" s="8">
        <f t="shared" si="0"/>
        <v>56129.4</v>
      </c>
      <c r="C19" s="8">
        <f t="shared" si="1"/>
        <v>58175.8</v>
      </c>
      <c r="D19" s="8">
        <f t="shared" si="2"/>
        <v>59434.2</v>
      </c>
      <c r="E19" s="7">
        <f>21827.9+2.6</f>
        <v>21830.5</v>
      </c>
      <c r="F19" s="7">
        <f>22482.8+2.6</f>
        <v>22485.399999999998</v>
      </c>
      <c r="G19" s="7">
        <f>23157.1+2.6</f>
        <v>23159.699999999997</v>
      </c>
      <c r="H19" s="7">
        <v>34298.9</v>
      </c>
      <c r="I19" s="7">
        <v>35690.400000000001</v>
      </c>
      <c r="J19" s="7">
        <v>36274.5</v>
      </c>
    </row>
    <row r="20" spans="1:10" ht="15.75" x14ac:dyDescent="0.25">
      <c r="A20" s="13" t="s">
        <v>5</v>
      </c>
      <c r="B20" s="8">
        <f t="shared" si="0"/>
        <v>30249.9</v>
      </c>
      <c r="C20" s="8">
        <f t="shared" si="1"/>
        <v>31406.9</v>
      </c>
      <c r="D20" s="8">
        <f t="shared" si="2"/>
        <v>32051.4</v>
      </c>
      <c r="E20" s="7">
        <f>6453+2.6</f>
        <v>6455.6</v>
      </c>
      <c r="F20" s="7">
        <f>6646.6+2.6</f>
        <v>6649.2000000000007</v>
      </c>
      <c r="G20" s="7">
        <f>6846+2.6</f>
        <v>6848.6</v>
      </c>
      <c r="H20" s="7">
        <v>23794.3</v>
      </c>
      <c r="I20" s="7">
        <v>24757.7</v>
      </c>
      <c r="J20" s="7">
        <v>25202.799999999999</v>
      </c>
    </row>
    <row r="21" spans="1:10" ht="15.75" x14ac:dyDescent="0.25">
      <c r="A21" s="16" t="s">
        <v>4</v>
      </c>
      <c r="B21" s="8">
        <f t="shared" si="0"/>
        <v>2922.8</v>
      </c>
      <c r="C21" s="8">
        <f t="shared" si="1"/>
        <v>3025.7</v>
      </c>
      <c r="D21" s="8">
        <f t="shared" si="2"/>
        <v>3098.7999999999997</v>
      </c>
      <c r="E21" s="7">
        <f>1464.4+2.6</f>
        <v>1467</v>
      </c>
      <c r="F21" s="7">
        <f>1508.4+2.6</f>
        <v>1511</v>
      </c>
      <c r="G21" s="7">
        <f>1553.6+2.6</f>
        <v>1556.1999999999998</v>
      </c>
      <c r="H21" s="7">
        <v>1455.8</v>
      </c>
      <c r="I21" s="7">
        <v>1514.7</v>
      </c>
      <c r="J21" s="7">
        <v>1542.6</v>
      </c>
    </row>
    <row r="22" spans="1:10" ht="15.75" x14ac:dyDescent="0.25">
      <c r="A22" s="13" t="s">
        <v>3</v>
      </c>
      <c r="B22" s="8">
        <f t="shared" si="0"/>
        <v>9226.9</v>
      </c>
      <c r="C22" s="8">
        <f t="shared" si="1"/>
        <v>9503.6</v>
      </c>
      <c r="D22" s="8">
        <f t="shared" si="2"/>
        <v>9788.6</v>
      </c>
      <c r="E22" s="7">
        <f>9224.3+2.6</f>
        <v>9226.9</v>
      </c>
      <c r="F22" s="7">
        <f>9501+2.6</f>
        <v>9503.6</v>
      </c>
      <c r="G22" s="7">
        <f>9786+2.6</f>
        <v>9788.6</v>
      </c>
      <c r="H22" s="8">
        <v>0</v>
      </c>
      <c r="I22" s="8">
        <v>0</v>
      </c>
      <c r="J22" s="8">
        <v>0</v>
      </c>
    </row>
    <row r="23" spans="1:10" ht="15.75" x14ac:dyDescent="0.25">
      <c r="A23" s="13" t="s">
        <v>2</v>
      </c>
      <c r="B23" s="8">
        <f t="shared" si="0"/>
        <v>252806.3</v>
      </c>
      <c r="C23" s="8">
        <f t="shared" si="1"/>
        <v>262935.3</v>
      </c>
      <c r="D23" s="8">
        <f t="shared" si="2"/>
        <v>267239.7</v>
      </c>
      <c r="E23" s="7">
        <f>12870.8+2.6</f>
        <v>12873.4</v>
      </c>
      <c r="F23" s="7">
        <f>13257+2.6</f>
        <v>13259.6</v>
      </c>
      <c r="G23" s="7">
        <f>13654.6+2.6</f>
        <v>13657.2</v>
      </c>
      <c r="H23" s="7">
        <v>239932.9</v>
      </c>
      <c r="I23" s="7">
        <v>249675.7</v>
      </c>
      <c r="J23" s="7">
        <v>253582.5</v>
      </c>
    </row>
    <row r="24" spans="1:10" ht="15.75" x14ac:dyDescent="0.25">
      <c r="A24" s="17" t="s">
        <v>1</v>
      </c>
      <c r="B24" s="8">
        <f t="shared" si="0"/>
        <v>37510.5</v>
      </c>
      <c r="C24" s="8">
        <f t="shared" si="1"/>
        <v>39032</v>
      </c>
      <c r="D24" s="8">
        <f t="shared" si="2"/>
        <v>39677.4</v>
      </c>
      <c r="E24" s="7">
        <v>0</v>
      </c>
      <c r="F24" s="7">
        <v>0</v>
      </c>
      <c r="G24" s="7">
        <v>0</v>
      </c>
      <c r="H24" s="7">
        <v>37510.5</v>
      </c>
      <c r="I24" s="7">
        <v>39032</v>
      </c>
      <c r="J24" s="7">
        <v>39677.4</v>
      </c>
    </row>
    <row r="25" spans="1:10" ht="15.75" x14ac:dyDescent="0.25">
      <c r="A25" s="14" t="s">
        <v>0</v>
      </c>
      <c r="B25" s="8">
        <f t="shared" si="0"/>
        <v>0</v>
      </c>
      <c r="C25" s="8">
        <f t="shared" si="1"/>
        <v>0</v>
      </c>
      <c r="D25" s="8">
        <f t="shared" si="2"/>
        <v>0</v>
      </c>
      <c r="E25" s="7">
        <v>0</v>
      </c>
      <c r="F25" s="7">
        <v>0</v>
      </c>
      <c r="G25" s="7">
        <v>0</v>
      </c>
      <c r="H25" s="8">
        <v>0</v>
      </c>
      <c r="I25" s="8">
        <v>0</v>
      </c>
      <c r="J25" s="8">
        <v>0</v>
      </c>
    </row>
    <row r="26" spans="1:10" ht="15.75" x14ac:dyDescent="0.25">
      <c r="A26" s="11" t="s">
        <v>24</v>
      </c>
      <c r="B26" s="9">
        <f t="shared" ref="B26:J26" si="3">SUM(B4:B25)</f>
        <v>835426.70000000019</v>
      </c>
      <c r="C26" s="9">
        <f t="shared" si="3"/>
        <v>868183.39999999991</v>
      </c>
      <c r="D26" s="9">
        <f t="shared" si="3"/>
        <v>883683.80000000016</v>
      </c>
      <c r="E26" s="9">
        <f t="shared" si="3"/>
        <v>119837.69999999998</v>
      </c>
      <c r="F26" s="9">
        <f t="shared" si="3"/>
        <v>123432.2</v>
      </c>
      <c r="G26" s="9">
        <f t="shared" si="3"/>
        <v>127133.8</v>
      </c>
      <c r="H26" s="9">
        <f t="shared" si="3"/>
        <v>715589</v>
      </c>
      <c r="I26" s="9">
        <f t="shared" si="3"/>
        <v>744751.20000000007</v>
      </c>
      <c r="J26" s="9">
        <f t="shared" si="3"/>
        <v>756550</v>
      </c>
    </row>
    <row r="27" spans="1:10" ht="27.75" customHeight="1" x14ac:dyDescent="0.25">
      <c r="A27" s="6"/>
      <c r="B27" s="4"/>
      <c r="C27" s="4"/>
      <c r="D27" s="4"/>
      <c r="E27" s="4"/>
      <c r="F27" s="4"/>
      <c r="G27" s="5"/>
      <c r="H27" s="4"/>
      <c r="I27" s="4"/>
      <c r="J27" s="4"/>
    </row>
    <row r="28" spans="1:10" ht="26.25" x14ac:dyDescent="0.4">
      <c r="A28" s="2"/>
    </row>
    <row r="29" spans="1:10" ht="26.25" x14ac:dyDescent="0.4">
      <c r="A29" s="3"/>
    </row>
    <row r="30" spans="1:10" ht="26.25" x14ac:dyDescent="0.4">
      <c r="A30" s="2"/>
    </row>
    <row r="31" spans="1:10" s="1" customFormat="1" ht="31.5" x14ac:dyDescent="0.5"/>
    <row r="32" spans="1:10" s="1" customFormat="1" ht="31.5" x14ac:dyDescent="0.5"/>
    <row r="33" s="1" customFormat="1" ht="31.5" x14ac:dyDescent="0.5"/>
    <row r="34" s="1" customFormat="1" ht="31.5" x14ac:dyDescent="0.5"/>
    <row r="35" s="1" customFormat="1" ht="31.5" x14ac:dyDescent="0.5"/>
    <row r="36" s="1" customFormat="1" ht="31.5" x14ac:dyDescent="0.5"/>
    <row r="37" s="1" customFormat="1" ht="31.5" x14ac:dyDescent="0.5"/>
    <row r="38" s="1" customFormat="1" ht="31.5" x14ac:dyDescent="0.5"/>
    <row r="39" s="1" customFormat="1" ht="31.5" x14ac:dyDescent="0.5"/>
    <row r="40" s="1" customFormat="1" ht="31.5" x14ac:dyDescent="0.5"/>
    <row r="41" s="1" customFormat="1" ht="31.5" x14ac:dyDescent="0.5"/>
    <row r="42" s="1" customFormat="1" ht="31.5" x14ac:dyDescent="0.5"/>
    <row r="43" s="1" customFormat="1" ht="31.5" x14ac:dyDescent="0.5"/>
    <row r="44" s="1" customFormat="1" ht="31.5" x14ac:dyDescent="0.5"/>
    <row r="45" s="1" customFormat="1" ht="31.5" x14ac:dyDescent="0.5"/>
    <row r="46" s="1" customFormat="1" ht="31.5" x14ac:dyDescent="0.5"/>
    <row r="47" s="1" customFormat="1" ht="31.5" x14ac:dyDescent="0.5"/>
    <row r="48" s="1" customFormat="1" ht="31.5" x14ac:dyDescent="0.5"/>
  </sheetData>
  <mergeCells count="5">
    <mergeCell ref="A2:A3"/>
    <mergeCell ref="A1:J1"/>
    <mergeCell ref="B2:D2"/>
    <mergeCell ref="E2:G2"/>
    <mergeCell ref="H2:J2"/>
  </mergeCells>
  <pageMargins left="0.19685039370078741" right="0.19685039370078741" top="0.39370078740157483" bottom="0.55118110236220474" header="0.15748031496062992" footer="0.31496062992125984"/>
  <pageSetup paperSize="9" scale="77" firstPageNumber="2509" fitToWidth="2" orientation="landscape" useFirstPageNumber="1" r:id="rId1"/>
  <headerFooter>
    <oddHeader>&amp;R&amp;P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2020-2022 гг.</vt:lpstr>
      <vt:lpstr>'2020-2022 гг.'!Область_печати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Пучкова Оксана Феофановна</dc:creator>
  <cp:lastModifiedBy>Фрей Валентина Александровна</cp:lastModifiedBy>
  <cp:lastPrinted>2019-10-18T11:09:36Z</cp:lastPrinted>
  <dcterms:created xsi:type="dcterms:W3CDTF">2019-08-29T04:31:11Z</dcterms:created>
  <dcterms:modified xsi:type="dcterms:W3CDTF">2019-10-18T11:09:51Z</dcterms:modified>
</cp:coreProperties>
</file>